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0" windowWidth="32760" windowHeight="20180" activeTab="0"/>
  </bookViews>
  <sheets>
    <sheet name="List 1" sheetId="1" r:id="rId1"/>
  </sheets>
  <definedNames>
    <definedName name="_xlfn.CEILING.MATH" hidden="1">#NAME?</definedName>
    <definedName name="_xlnm.Print_Area" localSheetId="0">'List 1'!$A$1:$L$33</definedName>
  </definedNames>
  <calcPr fullCalcOnLoad="1"/>
</workbook>
</file>

<file path=xl/comments1.xml><?xml version="1.0" encoding="utf-8"?>
<comments xmlns="http://schemas.openxmlformats.org/spreadsheetml/2006/main">
  <authors>
    <author>Ing.Karel Jel?nek</author>
  </authors>
  <commentList>
    <comment ref="H4" authorId="0">
      <text>
        <r>
          <rPr>
            <b/>
            <sz val="9"/>
            <color indexed="8"/>
            <rFont val="Tahoma"/>
            <family val="2"/>
          </rPr>
          <t>Ing.Karel Jelínek: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počet měření dráhy v úseku 0 - 20 metrů</t>
        </r>
      </text>
    </comment>
    <comment ref="K4" authorId="0">
      <text>
        <r>
          <rPr>
            <b/>
            <sz val="9"/>
            <color indexed="8"/>
            <rFont val="Tahoma"/>
            <family val="2"/>
          </rPr>
          <t>Ing.Karel Jelínek: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délka kalibrovaného pásma AMS</t>
        </r>
      </text>
    </comment>
    <comment ref="I5" authorId="0">
      <text>
        <r>
          <rPr>
            <b/>
            <sz val="9"/>
            <color indexed="8"/>
            <rFont val="Tahoma"/>
            <family val="2"/>
          </rPr>
          <t>Ing.Karel Jelínek: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naměřené hodnoty udané v metrech pro úsek měření dráhy 0 - 20 metrů</t>
        </r>
      </text>
    </comment>
    <comment ref="H11" authorId="0">
      <text>
        <r>
          <rPr>
            <b/>
            <sz val="9"/>
            <rFont val="Tahoma"/>
            <family val="2"/>
          </rPr>
          <t>Ing.Karel Jelínek:</t>
        </r>
        <r>
          <rPr>
            <sz val="9"/>
            <rFont val="Tahoma"/>
            <family val="2"/>
          </rPr>
          <t xml:space="preserve">
počet měření dráhy v úseku 0 - 20 metrů</t>
        </r>
      </text>
    </comment>
    <comment ref="K11" authorId="0">
      <text>
        <r>
          <rPr>
            <b/>
            <sz val="9"/>
            <color indexed="8"/>
            <rFont val="Tahoma"/>
            <family val="2"/>
          </rPr>
          <t>Ing.Karel Jelínek: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délka kalibrovaného pásma AMS</t>
        </r>
      </text>
    </comment>
    <comment ref="I12" authorId="0">
      <text>
        <r>
          <rPr>
            <b/>
            <sz val="9"/>
            <color indexed="8"/>
            <rFont val="Tahoma"/>
            <family val="2"/>
          </rPr>
          <t>Ing.Karel Jelínek: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naměřené hodnoty udané v metrech pro úsek měření dráhy 0 - 20 metrů</t>
        </r>
      </text>
    </comment>
  </commentList>
</comments>
</file>

<file path=xl/sharedStrings.xml><?xml version="1.0" encoding="utf-8"?>
<sst xmlns="http://schemas.openxmlformats.org/spreadsheetml/2006/main" count="81" uniqueCount="58">
  <si>
    <t>zadat počet měření</t>
  </si>
  <si>
    <t>naměřené hodnoty</t>
  </si>
  <si>
    <t>metrů</t>
  </si>
  <si>
    <t>milimetrů</t>
  </si>
  <si>
    <t>pásmo</t>
  </si>
  <si>
    <r>
      <t>L</t>
    </r>
    <r>
      <rPr>
        <vertAlign val="subscript"/>
        <sz val="10"/>
        <rFont val="Tahoma"/>
        <family val="2"/>
      </rPr>
      <t>1=</t>
    </r>
  </si>
  <si>
    <r>
      <t>L</t>
    </r>
    <r>
      <rPr>
        <vertAlign val="subscript"/>
        <sz val="10"/>
        <rFont val="Tahoma"/>
        <family val="2"/>
      </rPr>
      <t>2=</t>
    </r>
  </si>
  <si>
    <r>
      <t>L</t>
    </r>
    <r>
      <rPr>
        <vertAlign val="subscript"/>
        <sz val="10"/>
        <rFont val="Tahoma"/>
        <family val="2"/>
      </rPr>
      <t>3=</t>
    </r>
  </si>
  <si>
    <t>síla čtecí značky</t>
  </si>
  <si>
    <t>nejistota měření etalonu</t>
  </si>
  <si>
    <t>nastavení "0" polohy (odhad)</t>
  </si>
  <si>
    <t>rozlišení pásma</t>
  </si>
  <si>
    <t>nerovnost povrchu (odhad)</t>
  </si>
  <si>
    <t>vliv teploty (odhad)</t>
  </si>
  <si>
    <t>vliv napínací síly</t>
  </si>
  <si>
    <t>rozšířená nejistota měření</t>
  </si>
  <si>
    <t>mm</t>
  </si>
  <si>
    <t>Uživatel/Zhotovitel</t>
  </si>
  <si>
    <t>Měřidlo</t>
  </si>
  <si>
    <t>Evidenční číslo</t>
  </si>
  <si>
    <t>chyba měření</t>
  </si>
  <si>
    <t xml:space="preserve">Uvedená rozšířená nejistota měření je vyjádřena jako standardní nejistota měření vynásobena </t>
  </si>
  <si>
    <t>koeficientem rozšíření k = 2, což pro normální rozdělení odpovídá pravěpodobnosti pokrytí</t>
  </si>
  <si>
    <t>přibližně 95 %.</t>
  </si>
  <si>
    <t>Datum kalibrace</t>
  </si>
  <si>
    <t>Datum vystavení KL</t>
  </si>
  <si>
    <t>Kalibraci provedl</t>
  </si>
  <si>
    <t>(jméno a podpis)</t>
  </si>
  <si>
    <t>Schválil</t>
  </si>
  <si>
    <t>údaj z kalibračního listu nejvyšší chyby měření</t>
  </si>
  <si>
    <t>dráha 40 metrů po úsecích 20 metrů</t>
  </si>
  <si>
    <t>D 1</t>
  </si>
  <si>
    <t>aritmetický průměr</t>
  </si>
  <si>
    <t>1. měření 0 - 20 m</t>
  </si>
  <si>
    <t>2. měření 20 - 40 m</t>
  </si>
  <si>
    <t>Chyba měření dráhy 0 - 20 metrů</t>
  </si>
  <si>
    <t>Chyba měření dráhy 20 - 40 metrů</t>
  </si>
  <si>
    <t>Výsledky kalibrace</t>
  </si>
  <si>
    <t>(chyba měření v mm)</t>
  </si>
  <si>
    <t>referenční hodnota</t>
  </si>
  <si>
    <t>Kalibrační postup</t>
  </si>
  <si>
    <t>Podmínky kalibrace</t>
  </si>
  <si>
    <t>0 - 20</t>
  </si>
  <si>
    <t>20 - 40</t>
  </si>
  <si>
    <t>celková chyba</t>
  </si>
  <si>
    <t>0 - 40</t>
  </si>
  <si>
    <t>Nejistota měření na 20 m</t>
  </si>
  <si>
    <t>Celková nejistota na 40 m</t>
  </si>
  <si>
    <r>
      <t>U</t>
    </r>
    <r>
      <rPr>
        <vertAlign val="subscript"/>
        <sz val="11"/>
        <rFont val="Tahoma"/>
        <family val="2"/>
      </rPr>
      <t>20</t>
    </r>
    <r>
      <rPr>
        <sz val="11"/>
        <rFont val="Tahoma"/>
        <family val="2"/>
      </rPr>
      <t xml:space="preserve">= </t>
    </r>
  </si>
  <si>
    <r>
      <t>U</t>
    </r>
    <r>
      <rPr>
        <vertAlign val="subscript"/>
        <sz val="11"/>
        <rFont val="Tahoma"/>
        <family val="2"/>
      </rPr>
      <t>40</t>
    </r>
    <r>
      <rPr>
        <sz val="11"/>
        <rFont val="Tahoma"/>
        <family val="2"/>
      </rPr>
      <t xml:space="preserve">= </t>
    </r>
  </si>
  <si>
    <t>vyhovující, 18 °C</t>
  </si>
  <si>
    <r>
      <t>U</t>
    </r>
    <r>
      <rPr>
        <b/>
        <vertAlign val="subscript"/>
        <sz val="11"/>
        <color indexed="10"/>
        <rFont val="Tahoma"/>
        <family val="2"/>
      </rPr>
      <t>20</t>
    </r>
    <r>
      <rPr>
        <b/>
        <sz val="11"/>
        <color indexed="10"/>
        <rFont val="Tahoma"/>
        <family val="2"/>
      </rPr>
      <t xml:space="preserve">= </t>
    </r>
  </si>
  <si>
    <t>ŘD AMS3/008/2018</t>
  </si>
  <si>
    <t>Kalibrační list č.:  KL/1/2018</t>
  </si>
  <si>
    <t>Metoda a postup kalibrace dráhy 20 metrů je uveden v dokumentu KP/1/2018 na CD ROM</t>
  </si>
  <si>
    <t>KP/1/2018</t>
  </si>
  <si>
    <t>pásmo 20 metrů</t>
  </si>
  <si>
    <t>Etalon AMS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</si>
</sst>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"/>
    <numFmt numFmtId="167" formatCode="0.0"/>
    <numFmt numFmtId="168" formatCode="[$-405]d\.\ mmmm\ yyyy"/>
    <numFmt numFmtId="169" formatCode="[$-405]dddd\ d\.\ mmmm\ yyyy"/>
    <numFmt numFmtId="170" formatCode="d/m/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¥€-2]\ #\ ##,000_);[Red]\([$€-2]\ #\ ##,000\)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vertAlign val="subscript"/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mbria"/>
      <family val="1"/>
    </font>
    <font>
      <sz val="11"/>
      <name val="Tahoma"/>
      <family val="2"/>
    </font>
    <font>
      <b/>
      <u val="single"/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vertAlign val="subscript"/>
      <sz val="11"/>
      <name val="Tahoma"/>
      <family val="2"/>
    </font>
    <font>
      <b/>
      <sz val="11"/>
      <color indexed="10"/>
      <name val="Tahoma"/>
      <family val="2"/>
    </font>
    <font>
      <b/>
      <vertAlign val="subscript"/>
      <sz val="11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 CE"/>
      <family val="0"/>
    </font>
    <font>
      <sz val="11"/>
      <color indexed="10"/>
      <name val="Tahoma"/>
      <family val="2"/>
    </font>
    <font>
      <sz val="10"/>
      <color indexed="15"/>
      <name val="Tahoma"/>
      <family val="2"/>
    </font>
    <font>
      <sz val="10"/>
      <color indexed="15"/>
      <name val="Arial CE"/>
      <family val="0"/>
    </font>
    <font>
      <sz val="11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ahoma"/>
      <family val="2"/>
    </font>
    <font>
      <b/>
      <sz val="11"/>
      <color theme="0"/>
      <name val="Tahoma"/>
      <family val="2"/>
    </font>
    <font>
      <b/>
      <sz val="12"/>
      <color rgb="FFFF000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rgb="FFFF0000"/>
      <name val="Arial CE"/>
      <family val="0"/>
    </font>
    <font>
      <sz val="11"/>
      <color rgb="FFFF0000"/>
      <name val="Tahoma"/>
      <family val="2"/>
    </font>
    <font>
      <sz val="10"/>
      <color rgb="FF0070C0"/>
      <name val="Tahoma"/>
      <family val="2"/>
    </font>
    <font>
      <sz val="10"/>
      <color rgb="FF0070C0"/>
      <name val="Arial CE"/>
      <family val="0"/>
    </font>
    <font>
      <sz val="11"/>
      <color rgb="FFFFFFFF"/>
      <name val="Tahoma"/>
      <family val="2"/>
    </font>
    <font>
      <b/>
      <sz val="10"/>
      <color theme="0"/>
      <name val="Tahoma"/>
      <family val="2"/>
    </font>
    <font>
      <sz val="10"/>
      <color theme="0"/>
      <name val="Arial CE"/>
      <family val="0"/>
    </font>
    <font>
      <sz val="11"/>
      <color theme="0"/>
      <name val="Tahoma"/>
      <family val="2"/>
    </font>
    <font>
      <b/>
      <sz val="11"/>
      <color rgb="FFFF0000"/>
      <name val="Tahoma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>
        <color rgb="FF000000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000000"/>
      </right>
      <top>
        <color indexed="63"/>
      </top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67" fillId="0" borderId="0" xfId="0" applyFont="1" applyFill="1" applyBorder="1" applyAlignment="1" applyProtection="1">
      <alignment/>
      <protection locked="0"/>
    </xf>
    <xf numFmtId="166" fontId="0" fillId="0" borderId="0" xfId="0" applyNumberFormat="1" applyFill="1" applyBorder="1" applyAlignment="1">
      <alignment horizontal="left"/>
    </xf>
    <xf numFmtId="0" fontId="68" fillId="0" borderId="0" xfId="58" applyFont="1" applyFill="1" applyBorder="1" applyAlignment="1" applyProtection="1">
      <alignment horizontal="right"/>
      <protection locked="0"/>
    </xf>
    <xf numFmtId="0" fontId="68" fillId="0" borderId="0" xfId="58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right" vertical="center"/>
      <protection locked="0"/>
    </xf>
    <xf numFmtId="166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69" fillId="0" borderId="0" xfId="0" applyFont="1" applyAlignment="1">
      <alignment/>
    </xf>
    <xf numFmtId="0" fontId="69" fillId="0" borderId="0" xfId="0" applyFont="1" applyFill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1" fontId="68" fillId="0" borderId="0" xfId="58" applyNumberFormat="1" applyFont="1" applyFill="1" applyBorder="1" applyAlignment="1" applyProtection="1">
      <alignment/>
      <protection locked="0"/>
    </xf>
    <xf numFmtId="164" fontId="67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67" fontId="13" fillId="0" borderId="0" xfId="0" applyNumberFormat="1" applyFont="1" applyFill="1" applyBorder="1" applyAlignment="1" applyProtection="1">
      <alignment vertical="center"/>
      <protection hidden="1"/>
    </xf>
    <xf numFmtId="167" fontId="13" fillId="0" borderId="0" xfId="0" applyNumberFormat="1" applyFont="1" applyAlignment="1" applyProtection="1">
      <alignment/>
      <protection hidden="1"/>
    </xf>
    <xf numFmtId="0" fontId="69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locked="0"/>
    </xf>
    <xf numFmtId="164" fontId="70" fillId="0" borderId="0" xfId="0" applyNumberFormat="1" applyFont="1" applyFill="1" applyBorder="1" applyAlignment="1" applyProtection="1">
      <alignment/>
      <protection hidden="1"/>
    </xf>
    <xf numFmtId="164" fontId="71" fillId="0" borderId="0" xfId="0" applyNumberFormat="1" applyFont="1" applyAlignment="1" applyProtection="1">
      <alignment/>
      <protection hidden="1"/>
    </xf>
    <xf numFmtId="0" fontId="71" fillId="0" borderId="0" xfId="0" applyFont="1" applyAlignment="1" applyProtection="1">
      <alignment/>
      <protection hidden="1"/>
    </xf>
    <xf numFmtId="0" fontId="70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/>
      <protection locked="0"/>
    </xf>
    <xf numFmtId="0" fontId="72" fillId="0" borderId="0" xfId="0" applyFont="1" applyAlignment="1">
      <alignment/>
    </xf>
    <xf numFmtId="0" fontId="70" fillId="0" borderId="0" xfId="0" applyFont="1" applyFill="1" applyBorder="1" applyAlignment="1" applyProtection="1">
      <alignment/>
      <protection locked="0"/>
    </xf>
    <xf numFmtId="164" fontId="73" fillId="0" borderId="0" xfId="0" applyNumberFormat="1" applyFont="1" applyAlignment="1">
      <alignment/>
    </xf>
    <xf numFmtId="0" fontId="73" fillId="0" borderId="0" xfId="0" applyFont="1" applyAlignment="1">
      <alignment horizontal="left" vertical="center"/>
    </xf>
    <xf numFmtId="166" fontId="71" fillId="0" borderId="0" xfId="0" applyNumberFormat="1" applyFont="1" applyAlignment="1" applyProtection="1">
      <alignment/>
      <protection hidden="1"/>
    </xf>
    <xf numFmtId="0" fontId="72" fillId="0" borderId="0" xfId="0" applyFont="1" applyAlignment="1" applyProtection="1">
      <alignment/>
      <protection locked="0"/>
    </xf>
    <xf numFmtId="0" fontId="74" fillId="0" borderId="0" xfId="0" applyFont="1" applyAlignment="1" applyProtection="1">
      <alignment horizontal="right"/>
      <protection hidden="1"/>
    </xf>
    <xf numFmtId="0" fontId="75" fillId="0" borderId="0" xfId="0" applyFont="1" applyAlignment="1">
      <alignment horizontal="right" vertical="center"/>
    </xf>
    <xf numFmtId="0" fontId="74" fillId="0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76" fillId="0" borderId="0" xfId="0" applyFont="1" applyAlignment="1" applyProtection="1">
      <alignment/>
      <protection hidden="1"/>
    </xf>
    <xf numFmtId="167" fontId="76" fillId="0" borderId="0" xfId="0" applyNumberFormat="1" applyFont="1" applyAlignment="1" applyProtection="1">
      <alignment/>
      <protection hidden="1"/>
    </xf>
    <xf numFmtId="170" fontId="3" fillId="0" borderId="0" xfId="0" applyNumberFormat="1" applyFont="1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167" fontId="5" fillId="0" borderId="15" xfId="0" applyNumberFormat="1" applyFont="1" applyBorder="1" applyAlignment="1" applyProtection="1">
      <alignment horizontal="center" vertical="center"/>
      <protection hidden="1"/>
    </xf>
    <xf numFmtId="167" fontId="5" fillId="0" borderId="16" xfId="0" applyNumberFormat="1" applyFont="1" applyBorder="1" applyAlignment="1" applyProtection="1">
      <alignment horizontal="center" vertical="center"/>
      <protection hidden="1"/>
    </xf>
    <xf numFmtId="167" fontId="5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67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71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>
      <alignment horizontal="center" vertical="center"/>
    </xf>
    <xf numFmtId="167" fontId="5" fillId="0" borderId="18" xfId="0" applyNumberFormat="1" applyFont="1" applyBorder="1" applyAlignment="1" applyProtection="1">
      <alignment horizontal="center" vertical="center"/>
      <protection locked="0"/>
    </xf>
    <xf numFmtId="0" fontId="67" fillId="0" borderId="0" xfId="0" applyFont="1" applyAlignment="1" applyProtection="1">
      <alignment horizontal="center" vertical="center"/>
      <protection hidden="1"/>
    </xf>
    <xf numFmtId="0" fontId="67" fillId="0" borderId="0" xfId="0" applyFont="1" applyAlignment="1" applyProtection="1">
      <alignment/>
      <protection hidden="1"/>
    </xf>
    <xf numFmtId="0" fontId="77" fillId="0" borderId="0" xfId="0" applyFont="1" applyFill="1" applyBorder="1" applyAlignment="1" applyProtection="1">
      <alignment horizontal="center" vertical="center"/>
      <protection hidden="1"/>
    </xf>
    <xf numFmtId="0" fontId="78" fillId="0" borderId="0" xfId="0" applyFont="1" applyAlignment="1">
      <alignment/>
    </xf>
    <xf numFmtId="0" fontId="13" fillId="33" borderId="19" xfId="0" applyNumberFormat="1" applyFont="1" applyFill="1" applyBorder="1" applyAlignment="1" applyProtection="1">
      <alignment horizontal="center" vertical="center"/>
      <protection locked="0"/>
    </xf>
    <xf numFmtId="0" fontId="13" fillId="33" borderId="20" xfId="50" applyNumberFormat="1" applyFont="1" applyFill="1" applyBorder="1" applyAlignment="1" applyProtection="1">
      <alignment horizontal="center" vertical="center"/>
      <protection locked="0"/>
    </xf>
    <xf numFmtId="0" fontId="13" fillId="33" borderId="20" xfId="0" applyNumberFormat="1" applyFont="1" applyFill="1" applyBorder="1" applyAlignment="1" applyProtection="1">
      <alignment horizontal="center" vertical="center"/>
      <protection locked="0"/>
    </xf>
    <xf numFmtId="0" fontId="13" fillId="33" borderId="21" xfId="0" applyNumberFormat="1" applyFont="1" applyFill="1" applyBorder="1" applyAlignment="1" applyProtection="1">
      <alignment horizontal="center" vertical="center"/>
      <protection locked="0"/>
    </xf>
    <xf numFmtId="0" fontId="13" fillId="33" borderId="22" xfId="50" applyFont="1" applyFill="1" applyBorder="1" applyAlignment="1" applyProtection="1">
      <alignment horizontal="right"/>
      <protection locked="0"/>
    </xf>
    <xf numFmtId="167" fontId="13" fillId="33" borderId="23" xfId="50" applyNumberFormat="1" applyFont="1" applyFill="1" applyBorder="1" applyAlignment="1" applyProtection="1">
      <alignment horizontal="center" vertical="center"/>
      <protection locked="0"/>
    </xf>
    <xf numFmtId="1" fontId="13" fillId="33" borderId="22" xfId="50" applyNumberFormat="1" applyFont="1" applyFill="1" applyBorder="1" applyAlignment="1" applyProtection="1">
      <alignment horizontal="right"/>
      <protection locked="0"/>
    </xf>
    <xf numFmtId="164" fontId="13" fillId="33" borderId="19" xfId="50" applyNumberFormat="1" applyFont="1" applyFill="1" applyBorder="1" applyAlignment="1" applyProtection="1">
      <alignment/>
      <protection locked="0"/>
    </xf>
    <xf numFmtId="164" fontId="13" fillId="33" borderId="20" xfId="50" applyNumberFormat="1" applyFont="1" applyFill="1" applyBorder="1" applyAlignment="1" applyProtection="1">
      <alignment/>
      <protection locked="0"/>
    </xf>
    <xf numFmtId="164" fontId="13" fillId="33" borderId="21" xfId="50" applyNumberFormat="1" applyFont="1" applyFill="1" applyBorder="1" applyAlignment="1" applyProtection="1">
      <alignment/>
      <protection locked="0"/>
    </xf>
    <xf numFmtId="0" fontId="13" fillId="33" borderId="22" xfId="5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9" fillId="0" borderId="0" xfId="0" applyFont="1" applyFill="1" applyBorder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80" fillId="0" borderId="0" xfId="0" applyFont="1" applyAlignment="1">
      <alignment horizontal="right"/>
    </xf>
    <xf numFmtId="164" fontId="13" fillId="33" borderId="21" xfId="5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/>
      <protection hidden="1"/>
    </xf>
    <xf numFmtId="0" fontId="79" fillId="0" borderId="0" xfId="0" applyFont="1" applyFill="1" applyBorder="1" applyAlignment="1" applyProtection="1">
      <alignment horizontal="left" vertical="center"/>
      <protection hidden="1"/>
    </xf>
    <xf numFmtId="0" fontId="14" fillId="0" borderId="24" xfId="0" applyFont="1" applyBorder="1" applyAlignment="1" applyProtection="1">
      <alignment horizontal="left" vertical="top"/>
      <protection locked="0"/>
    </xf>
    <xf numFmtId="0" fontId="14" fillId="0" borderId="25" xfId="0" applyFont="1" applyBorder="1" applyAlignment="1" applyProtection="1">
      <alignment horizontal="left" vertical="top"/>
      <protection locked="0"/>
    </xf>
    <xf numFmtId="0" fontId="14" fillId="0" borderId="26" xfId="0" applyFont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28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17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32" xfId="0" applyFont="1" applyBorder="1" applyAlignment="1" applyProtection="1">
      <alignment/>
      <protection locked="0"/>
    </xf>
    <xf numFmtId="0" fontId="15" fillId="0" borderId="33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Layout" zoomScale="120" zoomScalePageLayoutView="120" workbookViewId="0" topLeftCell="A1">
      <selection activeCell="L13" sqref="L13"/>
    </sheetView>
  </sheetViews>
  <sheetFormatPr defaultColWidth="8.875" defaultRowHeight="12.75"/>
  <cols>
    <col min="1" max="1" width="25.625" style="0" customWidth="1"/>
    <col min="2" max="2" width="17.875" style="0" customWidth="1"/>
    <col min="3" max="3" width="8.625" style="0" customWidth="1"/>
    <col min="4" max="4" width="8.125" style="0" customWidth="1"/>
    <col min="5" max="5" width="9.00390625" style="0" customWidth="1"/>
    <col min="6" max="6" width="7.125" style="0" customWidth="1"/>
    <col min="7" max="7" width="17.875" style="0" customWidth="1"/>
    <col min="8" max="8" width="17.00390625" style="0" customWidth="1"/>
    <col min="9" max="9" width="20.00390625" style="0" customWidth="1"/>
    <col min="10" max="10" width="8.875" style="0" customWidth="1"/>
    <col min="11" max="11" width="6.50390625" style="0" customWidth="1"/>
    <col min="12" max="12" width="9.125" style="0" customWidth="1"/>
  </cols>
  <sheetData>
    <row r="1" spans="1:14" ht="18.75" thickTop="1">
      <c r="A1" s="26" t="s">
        <v>52</v>
      </c>
      <c r="B1" s="27"/>
      <c r="C1" s="27"/>
      <c r="D1" s="27"/>
      <c r="E1" s="27"/>
      <c r="F1" s="27"/>
      <c r="G1" s="7" t="s">
        <v>29</v>
      </c>
      <c r="H1" s="3"/>
      <c r="I1" s="3"/>
      <c r="J1" s="3"/>
      <c r="K1" s="83"/>
      <c r="L1" s="3" t="s">
        <v>16</v>
      </c>
      <c r="M1" s="43"/>
      <c r="N1" s="44"/>
    </row>
    <row r="2" spans="1:15" ht="18">
      <c r="A2" s="26" t="s">
        <v>53</v>
      </c>
      <c r="B2" s="27"/>
      <c r="C2" s="27"/>
      <c r="D2" s="27"/>
      <c r="E2" s="27"/>
      <c r="F2" s="27"/>
      <c r="K2" s="23"/>
      <c r="M2" s="43"/>
      <c r="N2" s="44"/>
      <c r="O2" s="44"/>
    </row>
    <row r="3" spans="1:15" ht="13.5" thickBot="1">
      <c r="A3" s="27"/>
      <c r="B3" s="38"/>
      <c r="C3" s="38"/>
      <c r="D3" s="38"/>
      <c r="E3" s="38"/>
      <c r="F3" s="38"/>
      <c r="K3" s="23"/>
      <c r="M3" s="43"/>
      <c r="N3" s="44"/>
      <c r="O3" s="44"/>
    </row>
    <row r="4" spans="1:16" ht="16.5" thickBot="1" thickTop="1">
      <c r="A4" s="28" t="s">
        <v>17</v>
      </c>
      <c r="B4" s="100"/>
      <c r="C4" s="101"/>
      <c r="D4" s="101"/>
      <c r="E4" s="101"/>
      <c r="F4" s="102"/>
      <c r="G4" s="21" t="s">
        <v>0</v>
      </c>
      <c r="H4" s="84">
        <v>3</v>
      </c>
      <c r="I4" s="3"/>
      <c r="J4" s="4" t="s">
        <v>4</v>
      </c>
      <c r="K4" s="88">
        <v>20</v>
      </c>
      <c r="L4" s="3" t="s">
        <v>2</v>
      </c>
      <c r="M4" s="43"/>
      <c r="N4" s="44"/>
      <c r="O4" s="44"/>
      <c r="P4" s="1"/>
    </row>
    <row r="5" spans="1:15" ht="15" thickTop="1">
      <c r="A5" s="27"/>
      <c r="B5" s="103"/>
      <c r="C5" s="104"/>
      <c r="D5" s="104"/>
      <c r="E5" s="104"/>
      <c r="F5" s="105"/>
      <c r="G5" s="3" t="s">
        <v>1</v>
      </c>
      <c r="H5" s="4" t="s">
        <v>5</v>
      </c>
      <c r="I5" s="85">
        <v>20</v>
      </c>
      <c r="J5" s="3" t="s">
        <v>2</v>
      </c>
      <c r="K5" s="71"/>
      <c r="L5" s="41"/>
      <c r="M5" s="45"/>
      <c r="N5" s="44"/>
      <c r="O5" s="44"/>
    </row>
    <row r="6" spans="1:16" ht="14.25">
      <c r="A6" s="27"/>
      <c r="B6" s="103"/>
      <c r="C6" s="104"/>
      <c r="D6" s="104"/>
      <c r="E6" s="104"/>
      <c r="F6" s="105"/>
      <c r="G6" s="3" t="s">
        <v>33</v>
      </c>
      <c r="H6" s="4" t="s">
        <v>6</v>
      </c>
      <c r="I6" s="86">
        <v>20</v>
      </c>
      <c r="J6" s="3" t="s">
        <v>2</v>
      </c>
      <c r="K6" s="71"/>
      <c r="L6" s="41"/>
      <c r="M6" s="44"/>
      <c r="N6" s="44"/>
      <c r="O6" s="44"/>
      <c r="P6" s="2"/>
    </row>
    <row r="7" spans="1:16" ht="15" thickBot="1">
      <c r="A7" s="27"/>
      <c r="B7" s="106"/>
      <c r="C7" s="107"/>
      <c r="D7" s="107"/>
      <c r="E7" s="107"/>
      <c r="F7" s="108"/>
      <c r="G7" s="3"/>
      <c r="H7" s="4" t="s">
        <v>7</v>
      </c>
      <c r="I7" s="87">
        <v>20</v>
      </c>
      <c r="J7" s="3" t="s">
        <v>2</v>
      </c>
      <c r="K7" s="71"/>
      <c r="L7" s="48"/>
      <c r="M7" s="44"/>
      <c r="N7" s="44"/>
      <c r="O7" s="44"/>
      <c r="P7" s="9"/>
    </row>
    <row r="8" spans="1:16" ht="13.5" thickTop="1">
      <c r="A8" s="27"/>
      <c r="B8" s="106"/>
      <c r="C8" s="107"/>
      <c r="D8" s="107"/>
      <c r="E8" s="107"/>
      <c r="F8" s="108"/>
      <c r="G8" s="3"/>
      <c r="H8" s="50" t="s">
        <v>32</v>
      </c>
      <c r="I8" s="40">
        <f>SUM((((I5)+(I6)+(I7))/3)-(K4))*1000</f>
        <v>0</v>
      </c>
      <c r="J8" s="53" t="s">
        <v>3</v>
      </c>
      <c r="K8" s="42"/>
      <c r="L8" s="39"/>
      <c r="M8" s="43"/>
      <c r="N8" s="44"/>
      <c r="O8" s="44"/>
      <c r="P8" s="9"/>
    </row>
    <row r="9" spans="1:16" ht="12.75">
      <c r="A9" s="27"/>
      <c r="B9" s="103"/>
      <c r="C9" s="104"/>
      <c r="D9" s="104"/>
      <c r="E9" s="104"/>
      <c r="F9" s="105"/>
      <c r="H9" s="51" t="s">
        <v>20</v>
      </c>
      <c r="I9" s="69">
        <f>SUM((I8)-(K1))</f>
        <v>0</v>
      </c>
      <c r="J9" s="54"/>
      <c r="K9" s="72"/>
      <c r="L9" s="44"/>
      <c r="M9" s="43"/>
      <c r="N9" s="44"/>
      <c r="O9" s="44"/>
      <c r="P9" s="9"/>
    </row>
    <row r="10" spans="1:16" ht="13.5" thickBot="1">
      <c r="A10" s="27"/>
      <c r="B10" s="111"/>
      <c r="C10" s="112"/>
      <c r="D10" s="112"/>
      <c r="E10" s="112"/>
      <c r="F10" s="113"/>
      <c r="J10" s="54"/>
      <c r="K10" s="72"/>
      <c r="L10" s="44"/>
      <c r="M10" s="43"/>
      <c r="N10" s="44"/>
      <c r="O10" s="44"/>
      <c r="P10" s="9"/>
    </row>
    <row r="11" spans="1:16" ht="15.75" thickBot="1" thickTop="1">
      <c r="A11" s="27"/>
      <c r="B11" s="27"/>
      <c r="C11" s="27"/>
      <c r="D11" s="27"/>
      <c r="E11" s="27"/>
      <c r="F11" s="27"/>
      <c r="G11" s="21" t="s">
        <v>0</v>
      </c>
      <c r="H11" s="82">
        <v>3</v>
      </c>
      <c r="I11" s="3"/>
      <c r="J11" s="15" t="s">
        <v>4</v>
      </c>
      <c r="K11" s="88">
        <v>20</v>
      </c>
      <c r="L11" s="3" t="s">
        <v>2</v>
      </c>
      <c r="M11" s="45"/>
      <c r="N11" s="44"/>
      <c r="O11" s="44"/>
      <c r="P11" s="9"/>
    </row>
    <row r="12" spans="1:16" ht="15.75" thickTop="1">
      <c r="A12" s="28" t="s">
        <v>18</v>
      </c>
      <c r="B12" s="58" t="s">
        <v>30</v>
      </c>
      <c r="C12" s="59"/>
      <c r="D12" s="59"/>
      <c r="E12" s="59"/>
      <c r="F12" s="59"/>
      <c r="G12" s="3" t="s">
        <v>1</v>
      </c>
      <c r="H12" s="4" t="s">
        <v>5</v>
      </c>
      <c r="I12" s="85">
        <v>20</v>
      </c>
      <c r="J12" s="3" t="s">
        <v>2</v>
      </c>
      <c r="K12" s="74"/>
      <c r="L12" s="75">
        <f aca="true" t="shared" si="0" ref="L12:L18">(K22)*(K22)</f>
        <v>0.7569</v>
      </c>
      <c r="M12" s="44"/>
      <c r="N12" s="44"/>
      <c r="O12" s="44"/>
      <c r="P12" s="9"/>
    </row>
    <row r="13" spans="1:16" ht="14.25">
      <c r="A13" s="28" t="s">
        <v>19</v>
      </c>
      <c r="B13" s="116" t="s">
        <v>31</v>
      </c>
      <c r="C13" s="117"/>
      <c r="D13" s="117"/>
      <c r="E13" s="117"/>
      <c r="F13" s="117"/>
      <c r="G13" s="3" t="s">
        <v>34</v>
      </c>
      <c r="H13" s="4" t="s">
        <v>6</v>
      </c>
      <c r="I13" s="86">
        <v>20</v>
      </c>
      <c r="J13" s="3" t="s">
        <v>2</v>
      </c>
      <c r="K13" s="74"/>
      <c r="L13" s="75">
        <f t="shared" si="0"/>
        <v>1.3224999999999998</v>
      </c>
      <c r="M13" s="44"/>
      <c r="N13" s="44"/>
      <c r="O13" s="44"/>
      <c r="P13" s="12"/>
    </row>
    <row r="14" spans="1:16" ht="15" thickBot="1">
      <c r="A14" s="28" t="s">
        <v>57</v>
      </c>
      <c r="B14" s="27" t="s">
        <v>56</v>
      </c>
      <c r="C14" s="27"/>
      <c r="G14" s="3"/>
      <c r="H14" s="4" t="s">
        <v>7</v>
      </c>
      <c r="I14" s="97">
        <v>20</v>
      </c>
      <c r="J14" s="3" t="s">
        <v>2</v>
      </c>
      <c r="K14" s="74"/>
      <c r="L14" s="75">
        <f t="shared" si="0"/>
        <v>0.16000000000000003</v>
      </c>
      <c r="M14" s="44"/>
      <c r="N14" s="44"/>
      <c r="O14" s="44"/>
      <c r="P14" s="12"/>
    </row>
    <row r="15" spans="1:16" ht="15" thickTop="1">
      <c r="A15" s="68" t="s">
        <v>40</v>
      </c>
      <c r="B15" t="s">
        <v>55</v>
      </c>
      <c r="G15" s="3"/>
      <c r="H15" s="50" t="s">
        <v>32</v>
      </c>
      <c r="I15" s="40">
        <f>SUM((((I12)+(I13)+(I14))/3)-(K11))*1000</f>
        <v>0</v>
      </c>
      <c r="J15" s="53" t="s">
        <v>3</v>
      </c>
      <c r="K15" s="76"/>
      <c r="L15" s="75">
        <f t="shared" si="0"/>
        <v>0.0841</v>
      </c>
      <c r="M15" s="46"/>
      <c r="N15" s="44"/>
      <c r="O15" s="44"/>
      <c r="P15" s="16"/>
    </row>
    <row r="16" spans="1:16" ht="13.5">
      <c r="A16" s="68" t="s">
        <v>41</v>
      </c>
      <c r="B16" s="118" t="s">
        <v>50</v>
      </c>
      <c r="C16" s="118"/>
      <c r="D16" s="118"/>
      <c r="E16" s="118"/>
      <c r="F16" s="118"/>
      <c r="H16" s="52" t="s">
        <v>20</v>
      </c>
      <c r="I16" s="70">
        <f>SUM(I15)-(K1)</f>
        <v>0</v>
      </c>
      <c r="J16" s="54"/>
      <c r="K16" s="77"/>
      <c r="L16" s="75">
        <f t="shared" si="0"/>
        <v>1.3224999999999998</v>
      </c>
      <c r="M16" s="46"/>
      <c r="N16" s="44"/>
      <c r="O16" s="44"/>
      <c r="P16" s="17"/>
    </row>
    <row r="17" spans="1:16" ht="15" thickBot="1">
      <c r="A17" s="28" t="s">
        <v>37</v>
      </c>
      <c r="B17" s="3"/>
      <c r="C17" s="3"/>
      <c r="D17" s="3"/>
      <c r="E17" s="3"/>
      <c r="F17" s="3"/>
      <c r="K17" s="77"/>
      <c r="L17" s="75">
        <f t="shared" si="0"/>
        <v>0.7569</v>
      </c>
      <c r="M17" s="44"/>
      <c r="N17" s="44"/>
      <c r="O17" s="44"/>
      <c r="P17" s="17"/>
    </row>
    <row r="18" spans="1:16" ht="15" thickTop="1">
      <c r="A18" s="29" t="s">
        <v>38</v>
      </c>
      <c r="B18" s="60" t="s">
        <v>39</v>
      </c>
      <c r="C18" s="61" t="s">
        <v>42</v>
      </c>
      <c r="D18" s="62" t="s">
        <v>43</v>
      </c>
      <c r="E18" s="63" t="s">
        <v>45</v>
      </c>
      <c r="F18" s="20"/>
      <c r="G18" s="28" t="s">
        <v>35</v>
      </c>
      <c r="H18" s="34"/>
      <c r="I18" s="35">
        <f>ROUND((I9),1)</f>
        <v>0</v>
      </c>
      <c r="J18" s="3" t="s">
        <v>3</v>
      </c>
      <c r="K18" s="77"/>
      <c r="L18" s="75">
        <f t="shared" si="0"/>
        <v>0.7569</v>
      </c>
      <c r="M18" s="44"/>
      <c r="N18" s="44"/>
      <c r="O18" s="44"/>
      <c r="P18" s="10"/>
    </row>
    <row r="19" spans="1:15" ht="15" thickBot="1">
      <c r="A19" s="20"/>
      <c r="B19" s="64" t="s">
        <v>20</v>
      </c>
      <c r="C19" s="65">
        <f>(I18)</f>
        <v>0</v>
      </c>
      <c r="D19" s="66">
        <f>(I19)</f>
        <v>0</v>
      </c>
      <c r="E19" s="67"/>
      <c r="F19" s="3"/>
      <c r="G19" s="28" t="s">
        <v>36</v>
      </c>
      <c r="H19" s="34"/>
      <c r="I19" s="35">
        <f>ROUND((I16),1)</f>
        <v>0</v>
      </c>
      <c r="J19" s="3" t="s">
        <v>3</v>
      </c>
      <c r="K19" s="77"/>
      <c r="L19" s="75"/>
      <c r="M19" s="55"/>
      <c r="N19" s="44"/>
      <c r="O19" s="44"/>
    </row>
    <row r="20" spans="1:15" ht="15.75" thickBot="1" thickTop="1">
      <c r="A20" s="3"/>
      <c r="B20" s="114" t="s">
        <v>44</v>
      </c>
      <c r="C20" s="115"/>
      <c r="D20" s="115"/>
      <c r="E20" s="73">
        <f>(C19)+(D19)</f>
        <v>0</v>
      </c>
      <c r="F20" s="3"/>
      <c r="G20" s="28"/>
      <c r="H20" s="34"/>
      <c r="I20" s="36"/>
      <c r="J20" s="3"/>
      <c r="K20" s="54"/>
      <c r="L20" s="53"/>
      <c r="M20" s="55"/>
      <c r="N20" s="44"/>
      <c r="O20" s="44"/>
    </row>
    <row r="21" spans="1:15" ht="15.75" thickBot="1" thickTop="1">
      <c r="A21" s="117" t="s">
        <v>21</v>
      </c>
      <c r="B21" s="117"/>
      <c r="C21" s="117"/>
      <c r="D21" s="117"/>
      <c r="E21" s="117"/>
      <c r="F21" s="117"/>
      <c r="J21" s="54"/>
      <c r="K21" s="54"/>
      <c r="L21" s="54"/>
      <c r="M21" s="55"/>
      <c r="N21" s="47"/>
      <c r="O21" s="44"/>
    </row>
    <row r="22" spans="1:15" ht="15" thickTop="1">
      <c r="A22" s="117" t="s">
        <v>22</v>
      </c>
      <c r="B22" s="117"/>
      <c r="C22" s="117"/>
      <c r="D22" s="117"/>
      <c r="E22" s="117"/>
      <c r="F22" s="117"/>
      <c r="G22" s="22" t="s">
        <v>8</v>
      </c>
      <c r="H22" s="19"/>
      <c r="I22" s="78">
        <v>3</v>
      </c>
      <c r="J22" s="93">
        <f aca="true" t="shared" si="1" ref="J22:J28">(I22)/2</f>
        <v>1.5</v>
      </c>
      <c r="K22" s="99">
        <f>ROUND((J22)/SQRT(3),2)</f>
        <v>0.87</v>
      </c>
      <c r="L22" s="77">
        <f>(K22)*(K22)</f>
        <v>0.7569</v>
      </c>
      <c r="M22" s="55"/>
      <c r="N22" s="47"/>
      <c r="O22" s="44"/>
    </row>
    <row r="23" spans="1:15" ht="13.5">
      <c r="A23" s="117" t="s">
        <v>23</v>
      </c>
      <c r="B23" s="117"/>
      <c r="C23" s="117"/>
      <c r="D23" s="117"/>
      <c r="E23" s="117"/>
      <c r="F23" s="117"/>
      <c r="G23" s="22" t="s">
        <v>10</v>
      </c>
      <c r="H23" s="19"/>
      <c r="I23" s="79">
        <v>4</v>
      </c>
      <c r="J23" s="93">
        <f t="shared" si="1"/>
        <v>2</v>
      </c>
      <c r="K23" s="99">
        <f>ROUND((J23)/SQRT(H4),2)</f>
        <v>1.15</v>
      </c>
      <c r="L23" s="77">
        <f aca="true" t="shared" si="2" ref="L23:L28">(K23)*(K23)</f>
        <v>1.3224999999999998</v>
      </c>
      <c r="M23" s="55"/>
      <c r="N23" s="44"/>
      <c r="O23" s="44"/>
    </row>
    <row r="24" spans="1:15" ht="15.75">
      <c r="A24" s="8" t="s">
        <v>54</v>
      </c>
      <c r="B24" s="8"/>
      <c r="C24" s="31"/>
      <c r="D24" s="8"/>
      <c r="E24" s="5"/>
      <c r="F24" s="5"/>
      <c r="G24" s="22" t="s">
        <v>9</v>
      </c>
      <c r="H24" s="18"/>
      <c r="I24" s="79">
        <f>(0.03*(K4))+0.2</f>
        <v>0.8</v>
      </c>
      <c r="J24" s="93">
        <f>(I24)</f>
        <v>0.8</v>
      </c>
      <c r="K24" s="99">
        <f>(J24)/2</f>
        <v>0.4</v>
      </c>
      <c r="L24" s="77">
        <f t="shared" si="2"/>
        <v>0.16000000000000003</v>
      </c>
      <c r="M24" s="55"/>
      <c r="N24" s="44"/>
      <c r="O24" s="44"/>
    </row>
    <row r="25" spans="1:15" ht="15.75">
      <c r="A25" s="91" t="s">
        <v>46</v>
      </c>
      <c r="B25" s="92" t="s">
        <v>48</v>
      </c>
      <c r="C25" s="98">
        <f>(K30)</f>
        <v>6</v>
      </c>
      <c r="D25" s="91" t="s">
        <v>3</v>
      </c>
      <c r="E25" s="89"/>
      <c r="F25" s="89"/>
      <c r="G25" s="22" t="s">
        <v>11</v>
      </c>
      <c r="H25" s="18"/>
      <c r="I25" s="79">
        <v>1</v>
      </c>
      <c r="J25" s="93">
        <f t="shared" si="1"/>
        <v>0.5</v>
      </c>
      <c r="K25" s="99">
        <f>ROUND((J25)/SQRT(H4),2)</f>
        <v>0.29</v>
      </c>
      <c r="L25" s="77">
        <f t="shared" si="2"/>
        <v>0.0841</v>
      </c>
      <c r="M25" s="55"/>
      <c r="N25" s="44"/>
      <c r="O25" s="44"/>
    </row>
    <row r="26" spans="1:15" ht="15.75">
      <c r="A26" s="90" t="s">
        <v>47</v>
      </c>
      <c r="B26" s="92" t="s">
        <v>49</v>
      </c>
      <c r="C26" s="90">
        <f>(C25)*2</f>
        <v>12</v>
      </c>
      <c r="D26" s="91" t="s">
        <v>3</v>
      </c>
      <c r="E26" s="90"/>
      <c r="F26" s="89"/>
      <c r="G26" s="22" t="s">
        <v>12</v>
      </c>
      <c r="H26" s="19"/>
      <c r="I26" s="80">
        <v>4</v>
      </c>
      <c r="J26" s="93">
        <f t="shared" si="1"/>
        <v>2</v>
      </c>
      <c r="K26" s="99">
        <f>ROUND((J26)/SQRT(H4),2)</f>
        <v>1.15</v>
      </c>
      <c r="L26" s="77">
        <f t="shared" si="2"/>
        <v>1.3224999999999998</v>
      </c>
      <c r="M26" s="56"/>
      <c r="N26" s="44"/>
      <c r="O26" s="44"/>
    </row>
    <row r="27" spans="1:15" ht="13.5">
      <c r="A27" s="28" t="s">
        <v>24</v>
      </c>
      <c r="B27" s="109"/>
      <c r="C27" s="109"/>
      <c r="D27" s="109"/>
      <c r="E27" s="109"/>
      <c r="F27" s="109"/>
      <c r="G27" s="22" t="s">
        <v>13</v>
      </c>
      <c r="H27" s="18"/>
      <c r="I27" s="80">
        <v>3</v>
      </c>
      <c r="J27" s="93">
        <f t="shared" si="1"/>
        <v>1.5</v>
      </c>
      <c r="K27" s="99">
        <f>ROUND((J27)/SQRT(H4),2)</f>
        <v>0.87</v>
      </c>
      <c r="L27" s="77">
        <f t="shared" si="2"/>
        <v>0.7569</v>
      </c>
      <c r="M27" s="56"/>
      <c r="N27" s="44"/>
      <c r="O27" s="44"/>
    </row>
    <row r="28" spans="1:15" ht="15" thickBot="1">
      <c r="A28" s="28" t="s">
        <v>25</v>
      </c>
      <c r="B28" s="57"/>
      <c r="C28" s="57"/>
      <c r="D28" s="57"/>
      <c r="E28" s="57"/>
      <c r="F28" s="57"/>
      <c r="G28" s="22" t="s">
        <v>14</v>
      </c>
      <c r="H28" s="19"/>
      <c r="I28" s="81">
        <v>3</v>
      </c>
      <c r="J28" s="93">
        <f t="shared" si="1"/>
        <v>1.5</v>
      </c>
      <c r="K28" s="99">
        <f>ROUND((J28)/SQRT(H4),2)</f>
        <v>0.87</v>
      </c>
      <c r="L28" s="77">
        <f t="shared" si="2"/>
        <v>0.7569</v>
      </c>
      <c r="M28" s="56"/>
      <c r="N28" s="44"/>
      <c r="O28" s="44"/>
    </row>
    <row r="29" spans="1:15" ht="15" thickTop="1">
      <c r="A29" s="28" t="s">
        <v>26</v>
      </c>
      <c r="B29" s="110"/>
      <c r="C29" s="110"/>
      <c r="D29" s="110"/>
      <c r="E29" s="110"/>
      <c r="F29" s="110"/>
      <c r="G29" s="28"/>
      <c r="H29" s="34"/>
      <c r="I29" s="34"/>
      <c r="J29" s="93"/>
      <c r="K29" s="94"/>
      <c r="L29" s="99">
        <f>SUM(L22:L28)</f>
        <v>5.1598</v>
      </c>
      <c r="M29" s="44"/>
      <c r="N29" s="44"/>
      <c r="O29" s="44"/>
    </row>
    <row r="30" spans="1:15" ht="15.75">
      <c r="A30" s="29" t="s">
        <v>27</v>
      </c>
      <c r="B30" s="3"/>
      <c r="C30" s="3"/>
      <c r="D30" s="3"/>
      <c r="E30" s="3"/>
      <c r="F30" s="3"/>
      <c r="G30" s="30" t="s">
        <v>15</v>
      </c>
      <c r="H30" s="34"/>
      <c r="I30" s="95">
        <f>(SQRT(L29))</f>
        <v>2.27151931534821</v>
      </c>
      <c r="J30" s="96" t="s">
        <v>51</v>
      </c>
      <c r="K30" s="37">
        <f>CEILING((I30)*2,2)</f>
        <v>6</v>
      </c>
      <c r="L30" s="30" t="s">
        <v>16</v>
      </c>
      <c r="M30" s="44"/>
      <c r="N30" s="44"/>
      <c r="O30" s="44"/>
    </row>
    <row r="31" spans="1:15" ht="12.75">
      <c r="A31" s="3"/>
      <c r="B31" s="3"/>
      <c r="C31" s="3"/>
      <c r="D31" s="3"/>
      <c r="E31" s="3"/>
      <c r="F31" s="3"/>
      <c r="G31" s="27"/>
      <c r="H31" s="27"/>
      <c r="I31" s="27"/>
      <c r="J31" s="27"/>
      <c r="K31" s="49"/>
      <c r="L31" s="49"/>
      <c r="M31" s="44"/>
      <c r="N31" s="44"/>
      <c r="O31" s="44"/>
    </row>
    <row r="32" spans="1:15" ht="15">
      <c r="A32" s="28" t="s">
        <v>28</v>
      </c>
      <c r="B32" s="110"/>
      <c r="C32" s="110"/>
      <c r="D32" s="110"/>
      <c r="E32" s="110"/>
      <c r="F32" s="110"/>
      <c r="H32" s="30"/>
      <c r="J32" s="25"/>
      <c r="M32" s="44"/>
      <c r="N32" s="44"/>
      <c r="O32" s="44"/>
    </row>
    <row r="33" spans="1:15" ht="15">
      <c r="A33" s="3" t="s">
        <v>27</v>
      </c>
      <c r="B33" s="3"/>
      <c r="C33" s="3"/>
      <c r="D33" s="3"/>
      <c r="E33" s="3"/>
      <c r="F33" s="3"/>
      <c r="I33" s="24"/>
      <c r="M33" s="44"/>
      <c r="N33" s="44"/>
      <c r="O33" s="44"/>
    </row>
    <row r="34" spans="1:15" ht="13.5">
      <c r="A34" s="8"/>
      <c r="B34" s="13"/>
      <c r="C34" s="32"/>
      <c r="D34" s="14"/>
      <c r="E34" s="6"/>
      <c r="F34" s="33"/>
      <c r="M34" s="44"/>
      <c r="N34" s="44"/>
      <c r="O34" s="44"/>
    </row>
    <row r="35" spans="1:15" ht="12.75">
      <c r="A35" s="8"/>
      <c r="B35" s="5"/>
      <c r="C35" s="5"/>
      <c r="D35" s="5"/>
      <c r="E35" s="11"/>
      <c r="F35" s="11"/>
      <c r="M35" s="44"/>
      <c r="N35" s="44"/>
      <c r="O35" s="44"/>
    </row>
    <row r="36" spans="1:15" ht="12.75">
      <c r="A36" s="10"/>
      <c r="B36" s="10"/>
      <c r="C36" s="10"/>
      <c r="D36" s="10"/>
      <c r="E36" s="10"/>
      <c r="F36" s="10"/>
      <c r="M36" s="44"/>
      <c r="N36" s="44"/>
      <c r="O36" s="44"/>
    </row>
    <row r="37" spans="13:15" ht="12.75">
      <c r="M37" s="44"/>
      <c r="N37" s="44"/>
      <c r="O37" s="44"/>
    </row>
    <row r="38" spans="13:15" ht="12.75">
      <c r="M38" s="44"/>
      <c r="N38" s="44"/>
      <c r="O38" s="44"/>
    </row>
    <row r="39" spans="13:15" ht="12.75">
      <c r="M39" s="44"/>
      <c r="N39" s="44"/>
      <c r="O39" s="44"/>
    </row>
    <row r="40" spans="13:15" ht="12.75">
      <c r="M40" s="44"/>
      <c r="N40" s="44"/>
      <c r="O40" s="44"/>
    </row>
    <row r="41" spans="13:15" ht="12.75">
      <c r="M41" s="44"/>
      <c r="N41" s="44"/>
      <c r="O41" s="44"/>
    </row>
  </sheetData>
  <sheetProtection password="B88C" sheet="1" formatCells="0"/>
  <mergeCells count="16">
    <mergeCell ref="B32:F32"/>
    <mergeCell ref="B13:F13"/>
    <mergeCell ref="A21:F21"/>
    <mergeCell ref="A22:F22"/>
    <mergeCell ref="A23:F23"/>
    <mergeCell ref="B16:F16"/>
    <mergeCell ref="B4:F4"/>
    <mergeCell ref="B5:F5"/>
    <mergeCell ref="B6:F6"/>
    <mergeCell ref="B7:F7"/>
    <mergeCell ref="B27:F27"/>
    <mergeCell ref="B29:F29"/>
    <mergeCell ref="B8:F8"/>
    <mergeCell ref="B9:F9"/>
    <mergeCell ref="B10:F10"/>
    <mergeCell ref="B20:D2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Jelínek, Ing.</dc:creator>
  <cp:keywords/>
  <dc:description/>
  <cp:lastModifiedBy>Uživatel Microsoft Office</cp:lastModifiedBy>
  <cp:lastPrinted>2017-11-22T07:18:44Z</cp:lastPrinted>
  <dcterms:created xsi:type="dcterms:W3CDTF">2002-02-07T20:50:46Z</dcterms:created>
  <dcterms:modified xsi:type="dcterms:W3CDTF">2018-10-12T05:57:54Z</dcterms:modified>
  <cp:category/>
  <cp:version/>
  <cp:contentType/>
  <cp:contentStatus/>
</cp:coreProperties>
</file>